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ropbox\My PC (DESKTOP-7JUQB48)\Downloads\"/>
    </mc:Choice>
  </mc:AlternateContent>
  <bookViews>
    <workbookView xWindow="0" yWindow="0" windowWidth="2049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1" l="1"/>
  <c r="H67" i="1"/>
  <c r="N6" i="1"/>
  <c r="N11" i="1"/>
  <c r="N14" i="1"/>
  <c r="N16" i="1"/>
  <c r="N19" i="1"/>
  <c r="H12" i="1"/>
  <c r="H14" i="1" s="1"/>
  <c r="H16" i="1" s="1"/>
  <c r="H19" i="1" s="1"/>
  <c r="H21" i="1" s="1"/>
  <c r="I12" i="1"/>
  <c r="I14" i="1" s="1"/>
  <c r="I16" i="1" s="1"/>
  <c r="I19" i="1" s="1"/>
  <c r="I21" i="1" s="1"/>
  <c r="J12" i="1"/>
  <c r="J14" i="1" s="1"/>
  <c r="J16" i="1" s="1"/>
  <c r="J19" i="1" s="1"/>
  <c r="J21" i="1" s="1"/>
  <c r="G12" i="1"/>
  <c r="G14" i="1" s="1"/>
  <c r="G16" i="1" s="1"/>
  <c r="G19" i="1" s="1"/>
  <c r="F32" i="1" s="1"/>
  <c r="F33" i="1" l="1"/>
  <c r="F35" i="1"/>
  <c r="F34" i="1"/>
  <c r="F43" i="1" s="1"/>
  <c r="H32" i="1"/>
  <c r="H33" i="1" s="1"/>
  <c r="G21" i="1"/>
  <c r="F41" i="1" l="1"/>
  <c r="F42" i="1" s="1"/>
  <c r="F44" i="1" s="1"/>
  <c r="F45" i="1" s="1"/>
  <c r="H34" i="1"/>
  <c r="H35" i="1" s="1"/>
  <c r="F63" i="1" l="1"/>
  <c r="G59" i="1"/>
  <c r="G60" i="1"/>
  <c r="G61" i="1"/>
  <c r="G58" i="1"/>
  <c r="G63" i="1" l="1"/>
  <c r="G65" i="1" s="1"/>
</calcChain>
</file>

<file path=xl/sharedStrings.xml><?xml version="1.0" encoding="utf-8"?>
<sst xmlns="http://schemas.openxmlformats.org/spreadsheetml/2006/main" count="63" uniqueCount="59">
  <si>
    <t>a)</t>
  </si>
  <si>
    <t>Calculation of the annual rate of return for the new machine</t>
  </si>
  <si>
    <t>The annual rate of return= Average annual profits/investment</t>
  </si>
  <si>
    <t>Description</t>
  </si>
  <si>
    <t>Year 0</t>
  </si>
  <si>
    <t>Year 1 ($)</t>
  </si>
  <si>
    <t>Year 2 ($)</t>
  </si>
  <si>
    <t>Year 3 ($)</t>
  </si>
  <si>
    <t>Year 4 ($)</t>
  </si>
  <si>
    <t>Units sold</t>
  </si>
  <si>
    <t>selling price</t>
  </si>
  <si>
    <t>sales revenue</t>
  </si>
  <si>
    <t>gross margin %</t>
  </si>
  <si>
    <t>gross profit</t>
  </si>
  <si>
    <t>selling expenses</t>
  </si>
  <si>
    <t>administrative expenses</t>
  </si>
  <si>
    <t>profit before interest and tax</t>
  </si>
  <si>
    <t>average annual profit</t>
  </si>
  <si>
    <t xml:space="preserve"> =</t>
  </si>
  <si>
    <t>adm expenses</t>
  </si>
  <si>
    <t>b)</t>
  </si>
  <si>
    <t>Year</t>
  </si>
  <si>
    <t>By Year 2,  Mann’s company would need $45,400 in order to recoup the initial investment on the machine</t>
  </si>
  <si>
    <t>the payback period would be:</t>
  </si>
  <si>
    <t xml:space="preserve"> = 45400/109800</t>
  </si>
  <si>
    <t xml:space="preserve"> = 2+ 0.41</t>
  </si>
  <si>
    <t xml:space="preserve"> =2.41 years</t>
  </si>
  <si>
    <t>c)</t>
  </si>
  <si>
    <t>NPV</t>
  </si>
  <si>
    <t>11% Discount Factor</t>
  </si>
  <si>
    <t>Cash Flow</t>
  </si>
  <si>
    <t>Present Value</t>
  </si>
  <si>
    <t>total</t>
  </si>
  <si>
    <t>less; capital expenditure</t>
  </si>
  <si>
    <t>d)</t>
  </si>
  <si>
    <t>Recommendation on a purchase decision</t>
  </si>
  <si>
    <t>depreciation via straight-line method</t>
  </si>
  <si>
    <t>The annual rate of return is:</t>
  </si>
  <si>
    <t>Units produced by the new machine (1.25* current units)</t>
  </si>
  <si>
    <t>To find the average annual profit associated with the new machine, we use the following computation:</t>
  </si>
  <si>
    <t xml:space="preserve"> = (43550/ 265,000) *100</t>
  </si>
  <si>
    <t xml:space="preserve"> =16.43%</t>
  </si>
  <si>
    <t>New machine investment</t>
  </si>
  <si>
    <t>profit before depreciation, interest &amp; tax</t>
  </si>
  <si>
    <t>Net Annual</t>
  </si>
  <si>
    <t xml:space="preserve">Cumulative </t>
  </si>
  <si>
    <t>Net Cash Flow</t>
  </si>
  <si>
    <t>Cash Payback Period:</t>
  </si>
  <si>
    <t>Capital investment</t>
  </si>
  <si>
    <t>Total cash payback period in years</t>
  </si>
  <si>
    <t>Cumulative cash flow, year 2</t>
  </si>
  <si>
    <t>Net cash flow, year 3</t>
  </si>
  <si>
    <t>Payback period, year 3</t>
  </si>
  <si>
    <t>The cash payback period for the new machine.</t>
  </si>
  <si>
    <t>Calculating the NPV of the new machine</t>
  </si>
  <si>
    <t xml:space="preserve">When we discount the net cash flows at 11%, the NPV of the new machine = </t>
  </si>
  <si>
    <t xml:space="preserve">From the calculation above, in (a), the annual rate of return for the new machine is 16.43%.This signifies that the geometric mean for the usage of the new machine is quite acceptable. For Mann’s company, it means the company has a good annualized rate of return. Ideally, this supports the purchase decision since having the machine will be worthwhile in generation of revenue. 
Then, two other calculations have been done to assess the value that the machine will generate to the company. Firstly, it has been found that the cash payback period will be only 2.41 years. It means that it would take about two and a half years to recoup back the amount that was spend purchasing the machine. Secondly, the net present value (NPV) for the machine has been computed to be $75,644 given the discount rate of 11%. Since NPV is positive for this new machine, it means that the values of the revenues exceed the costs. Compared to the current machine, the new machine will realize more monetary value for the company. 
From all the three perspectives, indications or projections are in favor of the new machine. It has a good ARR, reasonable payback period and has a positive NPV value. However, compared to ARR, NPV is usually a stronger tool for evaluation. Considering the NPV especially, Mann’s company should make a purchase decision as it provides more revenues than costs. 
</t>
  </si>
  <si>
    <t xml:space="preserve">Remaining cost to be recovered </t>
  </si>
  <si>
    <t>Mann’s Company- Machine Purchase Decision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</si>
</sst>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8" formatCode="_(&quot;$&quot;* #,##0.0_);_(&quot;$&quot;* \(#,##0.0\);_(&quot;$&quot;* &quot;-&quot;??_);_(@_)"/>
  </numFmts>
  <fonts count="7" x14ac:knownFonts="1">
    <font>
      <sz val="11"/>
      <color theme="1"/>
      <name val="Calibri"/>
      <family val="2"/>
      <scheme val="minor"/>
    </font>
    <font>
      <sz val="11"/>
      <color theme="1"/>
      <name val="Calibri"/>
      <family val="2"/>
      <scheme val="minor"/>
    </font>
    <font>
      <b/>
      <sz val="13"/>
      <color theme="3"/>
      <name val="Calibri"/>
      <family val="2"/>
      <scheme val="minor"/>
    </font>
    <font>
      <b/>
      <sz val="11"/>
      <color theme="1"/>
      <name val="Calibri"/>
      <family val="2"/>
      <scheme val="minor"/>
    </font>
    <font>
      <u/>
      <sz val="11"/>
      <color theme="1"/>
      <name val="Calibri"/>
      <family val="2"/>
      <scheme val="minor"/>
    </font>
    <font>
      <sz val="10"/>
      <color theme="1"/>
      <name val="Calibri"/>
      <family val="2"/>
      <scheme val="minor"/>
    </font>
    <font>
      <b/>
      <sz val="14"/>
      <color theme="3"/>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rgb="FFFFFFCC"/>
        <bgColor indexed="64"/>
      </patternFill>
    </fill>
    <fill>
      <patternFill patternType="solid">
        <fgColor theme="7" tint="0.39997558519241921"/>
        <bgColor indexed="64"/>
      </patternFill>
    </fill>
    <fill>
      <patternFill patternType="solid">
        <fgColor theme="9" tint="0.79998168889431442"/>
        <bgColor indexed="64"/>
      </patternFill>
    </fill>
  </fills>
  <borders count="9">
    <border>
      <left/>
      <right/>
      <top/>
      <bottom/>
      <diagonal/>
    </border>
    <border>
      <left/>
      <right/>
      <top/>
      <bottom style="thick">
        <color theme="4" tint="0.499984740745262"/>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cellStyleXfs>
  <cellXfs count="38">
    <xf numFmtId="0" fontId="0" fillId="0" borderId="0" xfId="0"/>
    <xf numFmtId="0" fontId="0" fillId="0" borderId="0" xfId="0" applyFont="1"/>
    <xf numFmtId="164" fontId="0" fillId="0" borderId="0" xfId="1" applyNumberFormat="1" applyFont="1"/>
    <xf numFmtId="0" fontId="0" fillId="0" borderId="2" xfId="0" applyFont="1" applyBorder="1"/>
    <xf numFmtId="0" fontId="0" fillId="0" borderId="3" xfId="0" applyFont="1" applyBorder="1"/>
    <xf numFmtId="38" fontId="0" fillId="0" borderId="2" xfId="0" applyNumberFormat="1" applyFont="1" applyBorder="1"/>
    <xf numFmtId="165" fontId="0" fillId="0" borderId="0" xfId="2" applyNumberFormat="1" applyFont="1"/>
    <xf numFmtId="0" fontId="0" fillId="0" borderId="0" xfId="0" applyFont="1" applyAlignment="1">
      <alignment wrapText="1"/>
    </xf>
    <xf numFmtId="9" fontId="0" fillId="0" borderId="0" xfId="0" applyNumberFormat="1" applyFont="1"/>
    <xf numFmtId="165" fontId="0" fillId="2" borderId="2" xfId="2" applyNumberFormat="1" applyFont="1" applyFill="1" applyBorder="1"/>
    <xf numFmtId="6" fontId="0" fillId="2" borderId="2" xfId="0" applyNumberFormat="1" applyFont="1" applyFill="1" applyBorder="1"/>
    <xf numFmtId="10" fontId="0" fillId="0" borderId="0" xfId="0" applyNumberFormat="1" applyFont="1"/>
    <xf numFmtId="38" fontId="0" fillId="0" borderId="0" xfId="0" applyNumberFormat="1" applyFont="1"/>
    <xf numFmtId="0" fontId="0" fillId="0" borderId="0" xfId="0" applyFont="1" applyAlignment="1">
      <alignment horizontal="left"/>
    </xf>
    <xf numFmtId="165" fontId="0" fillId="0" borderId="0" xfId="0" applyNumberFormat="1" applyFont="1"/>
    <xf numFmtId="44" fontId="0" fillId="0" borderId="0" xfId="0" applyNumberFormat="1" applyFont="1"/>
    <xf numFmtId="10" fontId="0" fillId="0" borderId="0" xfId="3" applyNumberFormat="1" applyFont="1" applyAlignment="1">
      <alignment horizontal="left"/>
    </xf>
    <xf numFmtId="9" fontId="0" fillId="0" borderId="0" xfId="3" applyNumberFormat="1" applyFont="1"/>
    <xf numFmtId="164" fontId="0" fillId="0" borderId="0" xfId="0" applyNumberFormat="1" applyFont="1"/>
    <xf numFmtId="0" fontId="0" fillId="0" borderId="0" xfId="0" applyFont="1" applyAlignment="1">
      <alignment horizontal="center"/>
    </xf>
    <xf numFmtId="0" fontId="0" fillId="0" borderId="4" xfId="0" applyFont="1" applyBorder="1" applyAlignment="1">
      <alignment horizontal="center"/>
    </xf>
    <xf numFmtId="5" fontId="0" fillId="0" borderId="0" xfId="0" applyNumberFormat="1" applyFont="1" applyAlignment="1">
      <alignment horizontal="right"/>
    </xf>
    <xf numFmtId="3" fontId="0" fillId="0" borderId="0" xfId="0" applyNumberFormat="1" applyFont="1" applyAlignment="1">
      <alignment horizontal="right"/>
    </xf>
    <xf numFmtId="0" fontId="0" fillId="0" borderId="0" xfId="0" applyFont="1" applyAlignment="1"/>
    <xf numFmtId="0" fontId="4" fillId="0" borderId="0" xfId="0" applyFont="1" applyAlignment="1">
      <alignment horizontal="left"/>
    </xf>
    <xf numFmtId="38" fontId="0" fillId="0" borderId="0" xfId="0" applyNumberFormat="1" applyFont="1" applyAlignment="1">
      <alignment horizontal="center"/>
    </xf>
    <xf numFmtId="39" fontId="0" fillId="3" borderId="8" xfId="0" applyNumberFormat="1" applyFont="1" applyFill="1" applyBorder="1" applyAlignment="1">
      <alignment horizontal="right"/>
    </xf>
    <xf numFmtId="39" fontId="0" fillId="3" borderId="7" xfId="0" applyNumberFormat="1" applyFont="1" applyFill="1" applyBorder="1" applyAlignment="1">
      <alignment horizontal="right"/>
    </xf>
    <xf numFmtId="0" fontId="5" fillId="0" borderId="0" xfId="0" applyFont="1" applyAlignment="1">
      <alignment horizontal="left" wrapText="1"/>
    </xf>
    <xf numFmtId="0" fontId="0" fillId="4" borderId="0" xfId="0" applyFont="1" applyFill="1" applyAlignment="1">
      <alignment vertical="center" wrapText="1"/>
    </xf>
    <xf numFmtId="0" fontId="0" fillId="4" borderId="0" xfId="0" applyFont="1" applyFill="1" applyAlignment="1">
      <alignment vertical="center"/>
    </xf>
    <xf numFmtId="0" fontId="6" fillId="0" borderId="1" xfId="4" applyFont="1" applyAlignment="1">
      <alignment horizontal="center"/>
    </xf>
    <xf numFmtId="0" fontId="3" fillId="5" borderId="0" xfId="0" applyFont="1" applyFill="1"/>
    <xf numFmtId="168" fontId="0" fillId="3" borderId="5" xfId="2" applyNumberFormat="1" applyFont="1" applyFill="1" applyBorder="1" applyAlignment="1">
      <alignment horizontal="right"/>
    </xf>
    <xf numFmtId="165" fontId="0" fillId="3" borderId="5" xfId="2" applyNumberFormat="1" applyFont="1" applyFill="1" applyBorder="1" applyAlignment="1">
      <alignment horizontal="right"/>
    </xf>
    <xf numFmtId="165" fontId="0" fillId="3" borderId="6" xfId="2" applyNumberFormat="1" applyFont="1" applyFill="1" applyBorder="1" applyAlignment="1">
      <alignment horizontal="right"/>
    </xf>
    <xf numFmtId="165" fontId="0" fillId="3" borderId="7" xfId="2" applyNumberFormat="1" applyFont="1" applyFill="1" applyBorder="1" applyAlignment="1">
      <alignment horizontal="right"/>
    </xf>
    <xf numFmtId="165" fontId="0" fillId="3" borderId="5" xfId="0" applyNumberFormat="1" applyFont="1" applyFill="1" applyBorder="1" applyAlignment="1">
      <alignment horizontal="right"/>
    </xf>
  </cellXfs>
  <cellStyles count="5">
    <cellStyle name="Comma" xfId="1" builtinId="3"/>
    <cellStyle name="Currency" xfId="2" builtinId="4"/>
    <cellStyle name="Heading 2" xfId="4" builtinId="17"/>
    <cellStyle name="Normal" xfId="0" builtinId="0"/>
    <cellStyle name="Percent" xfId="3" builtinId="5"/>
  </cellStyles>
  <dxfs count="14">
    <dxf>
      <font>
        <strike val="0"/>
        <outline val="0"/>
        <shadow val="0"/>
        <u val="none"/>
        <vertAlign val="baseline"/>
        <sz val="1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34" formatCode="_(&quot;$&quot;* #,##0.00_);_(&quot;$&quot;* \(#,##0.00\);_(&quot;$&quot;* &quot;-&quot;??_);_(@_)"/>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dxf>
    <dxf>
      <font>
        <strike val="0"/>
        <outline val="0"/>
        <shadow val="0"/>
        <u val="none"/>
        <vertAlign val="baseline"/>
        <sz val="11"/>
        <name val="Calibri"/>
        <scheme val="minor"/>
      </font>
    </dxf>
    <dxf>
      <font>
        <strike val="0"/>
        <outline val="0"/>
        <shadow val="0"/>
        <u val="none"/>
        <vertAlign val="baseline"/>
        <sz val="11"/>
        <name val="Calibri"/>
        <scheme val="minor"/>
      </font>
    </dxf>
    <dxf>
      <font>
        <strike val="0"/>
        <outline val="0"/>
        <shadow val="0"/>
        <u val="none"/>
        <vertAlign val="baseline"/>
        <sz val="11"/>
        <name val="Calibri"/>
        <scheme val="minor"/>
      </font>
      <numFmt numFmtId="6" formatCode="#,##0_);[Red]\(#,##0\)"/>
    </dxf>
    <dxf>
      <font>
        <strike val="0"/>
        <outline val="0"/>
        <shadow val="0"/>
        <u val="none"/>
        <vertAlign val="baseline"/>
        <sz val="11"/>
        <name val="Calibri"/>
        <scheme val="minor"/>
      </font>
      <numFmt numFmtId="6" formatCode="#,##0_);[Red]\(#,##0\)"/>
    </dxf>
    <dxf>
      <font>
        <strike val="0"/>
        <outline val="0"/>
        <shadow val="0"/>
        <u val="none"/>
        <vertAlign val="baseline"/>
        <sz val="11"/>
        <name val="Calibri"/>
        <scheme val="minor"/>
      </font>
      <numFmt numFmtId="6" formatCode="#,##0_);[Red]\(#,##0\)"/>
    </dxf>
    <dxf>
      <font>
        <strike val="0"/>
        <outline val="0"/>
        <shadow val="0"/>
        <u val="none"/>
        <vertAlign val="baseline"/>
        <sz val="11"/>
        <name val="Calibri"/>
        <scheme val="minor"/>
      </font>
      <numFmt numFmtId="6" formatCode="#,##0_);[Red]\(#,##0\)"/>
    </dxf>
    <dxf>
      <font>
        <strike val="0"/>
        <outline val="0"/>
        <shadow val="0"/>
        <u val="none"/>
        <vertAlign val="baseline"/>
        <sz val="11"/>
        <name val="Calibri"/>
        <scheme val="minor"/>
      </font>
    </dxf>
    <dxf>
      <font>
        <strike val="0"/>
        <outline val="0"/>
        <shadow val="0"/>
        <u val="none"/>
        <vertAlign val="baseline"/>
        <sz val="11"/>
        <name val="Calibri"/>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E11:J21" totalsRowShown="0" headerRowDxfId="7" dataDxfId="6">
  <autoFilter ref="E11:J21"/>
  <tableColumns count="6">
    <tableColumn id="1" name="Description" dataDxfId="13"/>
    <tableColumn id="2" name="Year 0" dataDxfId="12"/>
    <tableColumn id="3" name="Year 1 ($)" dataDxfId="11"/>
    <tableColumn id="4" name="Year 2 ($)" dataDxfId="10"/>
    <tableColumn id="5" name="Year 3 ($)" dataDxfId="9"/>
    <tableColumn id="6" name="Year 4 ($)" dataDxfId="8"/>
  </tableColumns>
  <tableStyleInfo name="TableStyleMedium2" showFirstColumn="0" showLastColumn="0" showRowStripes="1" showColumnStripes="0"/>
</table>
</file>

<file path=xl/tables/table2.xml><?xml version="1.0" encoding="utf-8"?>
<table xmlns="http://schemas.openxmlformats.org/spreadsheetml/2006/main" id="4" name="Table4" displayName="Table4" ref="D57:G61" totalsRowShown="0" headerRowDxfId="1" dataDxfId="0">
  <autoFilter ref="D57:G61"/>
  <tableColumns count="4">
    <tableColumn id="1" name="Year" dataDxfId="5"/>
    <tableColumn id="2" name="11% Discount Factor" dataDxfId="4"/>
    <tableColumn id="3" name="Cash Flow" dataDxfId="3" dataCellStyle="Currency"/>
    <tableColumn id="4" name="Present Value" dataDxfId="2">
      <calculatedColumnFormula>E58*F58</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94"/>
  <sheetViews>
    <sheetView tabSelected="1" topLeftCell="A76" workbookViewId="0">
      <selection activeCell="J66" sqref="J66"/>
    </sheetView>
  </sheetViews>
  <sheetFormatPr defaultRowHeight="15" x14ac:dyDescent="0.25"/>
  <cols>
    <col min="1" max="1" width="9.140625" style="1"/>
    <col min="2" max="2" width="12.140625" style="1" customWidth="1"/>
    <col min="3" max="3" width="10.28515625" style="1" bestFit="1" customWidth="1"/>
    <col min="4" max="4" width="6.85546875" style="1" customWidth="1"/>
    <col min="5" max="5" width="25" style="1" customWidth="1"/>
    <col min="6" max="6" width="19.42578125" style="1" customWidth="1"/>
    <col min="7" max="7" width="15.5703125" style="1" customWidth="1"/>
    <col min="8" max="8" width="11.42578125" style="1" customWidth="1"/>
    <col min="9" max="9" width="11.85546875" style="1" customWidth="1"/>
    <col min="10" max="10" width="11.42578125" style="1" customWidth="1"/>
    <col min="11" max="11" width="10.85546875" style="1" customWidth="1"/>
    <col min="12" max="12" width="12.7109375" style="1" customWidth="1"/>
    <col min="13" max="13" width="11.140625" style="1" customWidth="1"/>
    <col min="14" max="14" width="12.7109375" style="1" bestFit="1" customWidth="1"/>
    <col min="15" max="15" width="9.28515625" style="1" bestFit="1" customWidth="1"/>
    <col min="16" max="16384" width="9.140625" style="1"/>
  </cols>
  <sheetData>
    <row r="2" spans="1:14" ht="19.5" thickBot="1" x14ac:dyDescent="0.35">
      <c r="D2" s="31" t="s">
        <v>58</v>
      </c>
      <c r="E2" s="31"/>
      <c r="F2" s="31"/>
      <c r="G2" s="31"/>
      <c r="H2" s="31"/>
      <c r="I2" s="31"/>
    </row>
    <row r="3" spans="1:14" ht="15.75" thickTop="1" x14ac:dyDescent="0.25"/>
    <row r="4" spans="1:14" s="32" customFormat="1" ht="25.5" customHeight="1" x14ac:dyDescent="0.25">
      <c r="A4" s="32" t="s">
        <v>0</v>
      </c>
      <c r="B4" s="32" t="s">
        <v>1</v>
      </c>
    </row>
    <row r="5" spans="1:14" x14ac:dyDescent="0.25">
      <c r="K5" s="1" t="s">
        <v>38</v>
      </c>
    </row>
    <row r="6" spans="1:14" x14ac:dyDescent="0.25">
      <c r="M6" s="1" t="s">
        <v>18</v>
      </c>
      <c r="N6" s="1">
        <f>1.25*12000</f>
        <v>15000</v>
      </c>
    </row>
    <row r="7" spans="1:14" x14ac:dyDescent="0.25">
      <c r="D7" s="1" t="s">
        <v>2</v>
      </c>
    </row>
    <row r="9" spans="1:14" x14ac:dyDescent="0.25">
      <c r="C9" s="1" t="s">
        <v>39</v>
      </c>
      <c r="L9" s="1" t="s">
        <v>36</v>
      </c>
    </row>
    <row r="11" spans="1:14" x14ac:dyDescent="0.25">
      <c r="E11" s="1" t="s">
        <v>3</v>
      </c>
      <c r="F11" s="1" t="s">
        <v>4</v>
      </c>
      <c r="G11" s="1" t="s">
        <v>5</v>
      </c>
      <c r="H11" s="1" t="s">
        <v>6</v>
      </c>
      <c r="I11" s="1" t="s">
        <v>7</v>
      </c>
      <c r="J11" s="1" t="s">
        <v>8</v>
      </c>
      <c r="M11" s="1" t="s">
        <v>18</v>
      </c>
      <c r="N11" s="6">
        <f xml:space="preserve"> (250000+9000+6000)/4</f>
        <v>66250</v>
      </c>
    </row>
    <row r="12" spans="1:14" x14ac:dyDescent="0.25">
      <c r="E12" s="1" t="s">
        <v>9</v>
      </c>
      <c r="F12" s="2">
        <v>43550</v>
      </c>
      <c r="G12" s="2">
        <f>1.25*12000</f>
        <v>15000</v>
      </c>
      <c r="H12" s="2">
        <f t="shared" ref="H12:J12" si="0">1.25*12000</f>
        <v>15000</v>
      </c>
      <c r="I12" s="2">
        <f t="shared" si="0"/>
        <v>15000</v>
      </c>
      <c r="J12" s="2">
        <f t="shared" si="0"/>
        <v>15000</v>
      </c>
    </row>
    <row r="13" spans="1:14" x14ac:dyDescent="0.25">
      <c r="E13" s="1" t="s">
        <v>10</v>
      </c>
      <c r="F13" s="2">
        <v>265000</v>
      </c>
      <c r="G13" s="2">
        <v>80</v>
      </c>
      <c r="H13" s="2">
        <v>80</v>
      </c>
      <c r="I13" s="2">
        <v>80</v>
      </c>
      <c r="J13" s="2">
        <v>80</v>
      </c>
    </row>
    <row r="14" spans="1:14" x14ac:dyDescent="0.25">
      <c r="E14" s="1" t="s">
        <v>11</v>
      </c>
      <c r="F14" s="11"/>
      <c r="G14" s="2">
        <f>G12*G13</f>
        <v>1200000</v>
      </c>
      <c r="H14" s="2">
        <f t="shared" ref="H14:J14" si="1">H12*H13</f>
        <v>1200000</v>
      </c>
      <c r="I14" s="2">
        <f t="shared" si="1"/>
        <v>1200000</v>
      </c>
      <c r="J14" s="2">
        <f t="shared" si="1"/>
        <v>1200000</v>
      </c>
      <c r="L14" s="1" t="s">
        <v>42</v>
      </c>
      <c r="N14" s="6">
        <f>250000+9000+6000</f>
        <v>265000</v>
      </c>
    </row>
    <row r="15" spans="1:14" x14ac:dyDescent="0.25">
      <c r="E15" s="1" t="s">
        <v>12</v>
      </c>
      <c r="G15" s="17">
        <v>0.35</v>
      </c>
      <c r="H15" s="17">
        <v>0.35</v>
      </c>
      <c r="I15" s="17">
        <v>0.35</v>
      </c>
      <c r="J15" s="17">
        <v>0.35</v>
      </c>
      <c r="N15" s="6"/>
    </row>
    <row r="16" spans="1:14" x14ac:dyDescent="0.25">
      <c r="E16" s="1" t="s">
        <v>13</v>
      </c>
      <c r="G16" s="2">
        <f>G14*G15</f>
        <v>420000</v>
      </c>
      <c r="H16" s="2">
        <f t="shared" ref="H16:J16" si="2">H14*H15</f>
        <v>420000</v>
      </c>
      <c r="I16" s="2">
        <f t="shared" si="2"/>
        <v>420000</v>
      </c>
      <c r="J16" s="2">
        <f t="shared" si="2"/>
        <v>420000</v>
      </c>
      <c r="L16" s="1" t="s">
        <v>14</v>
      </c>
      <c r="N16" s="6">
        <f>1.1*170000</f>
        <v>187000.00000000003</v>
      </c>
    </row>
    <row r="17" spans="1:14" x14ac:dyDescent="0.25">
      <c r="E17" s="1" t="s">
        <v>14</v>
      </c>
      <c r="G17" s="12">
        <v>-187000</v>
      </c>
      <c r="H17" s="12">
        <v>-187000</v>
      </c>
      <c r="I17" s="12">
        <v>-187000</v>
      </c>
      <c r="J17" s="12">
        <v>-187000</v>
      </c>
    </row>
    <row r="18" spans="1:14" x14ac:dyDescent="0.25">
      <c r="E18" s="7" t="s">
        <v>15</v>
      </c>
      <c r="G18" s="12">
        <v>-123200</v>
      </c>
      <c r="H18" s="12">
        <v>-123200</v>
      </c>
      <c r="I18" s="12">
        <v>-123200</v>
      </c>
      <c r="J18" s="12">
        <v>-123200</v>
      </c>
    </row>
    <row r="19" spans="1:14" ht="45" x14ac:dyDescent="0.25">
      <c r="E19" s="7" t="s">
        <v>43</v>
      </c>
      <c r="G19" s="18">
        <f>G16+G17+G18</f>
        <v>109800</v>
      </c>
      <c r="H19" s="18">
        <f t="shared" ref="H19:J19" si="3">H16+H17+H18</f>
        <v>109800</v>
      </c>
      <c r="I19" s="18">
        <f t="shared" si="3"/>
        <v>109800</v>
      </c>
      <c r="J19" s="18">
        <f t="shared" si="3"/>
        <v>109800</v>
      </c>
      <c r="L19" s="1" t="s">
        <v>19</v>
      </c>
      <c r="N19" s="6">
        <f>1.12*110000</f>
        <v>123200.00000000001</v>
      </c>
    </row>
    <row r="20" spans="1:14" ht="30" x14ac:dyDescent="0.25">
      <c r="E20" s="7" t="s">
        <v>16</v>
      </c>
      <c r="G20" s="12">
        <v>-66250</v>
      </c>
      <c r="H20" s="12">
        <v>-66250</v>
      </c>
      <c r="I20" s="12">
        <v>-66250</v>
      </c>
      <c r="J20" s="12">
        <v>-66250</v>
      </c>
    </row>
    <row r="21" spans="1:14" x14ac:dyDescent="0.25">
      <c r="E21" s="7" t="s">
        <v>17</v>
      </c>
      <c r="G21" s="12">
        <f>G19+G20</f>
        <v>43550</v>
      </c>
      <c r="H21" s="12">
        <f t="shared" ref="H21:J21" si="4">H19+H20</f>
        <v>43550</v>
      </c>
      <c r="I21" s="12">
        <f t="shared" si="4"/>
        <v>43550</v>
      </c>
      <c r="J21" s="12">
        <f t="shared" si="4"/>
        <v>43550</v>
      </c>
    </row>
    <row r="24" spans="1:14" x14ac:dyDescent="0.25">
      <c r="D24" s="1" t="s">
        <v>37</v>
      </c>
    </row>
    <row r="25" spans="1:14" x14ac:dyDescent="0.25">
      <c r="E25" s="1" t="s">
        <v>40</v>
      </c>
    </row>
    <row r="26" spans="1:14" x14ac:dyDescent="0.25">
      <c r="E26" s="16" t="s">
        <v>41</v>
      </c>
    </row>
    <row r="28" spans="1:14" s="32" customFormat="1" ht="30" customHeight="1" x14ac:dyDescent="0.25">
      <c r="A28" s="32" t="s">
        <v>20</v>
      </c>
      <c r="B28" s="32" t="s">
        <v>53</v>
      </c>
    </row>
    <row r="30" spans="1:14" x14ac:dyDescent="0.25">
      <c r="E30" s="19"/>
      <c r="F30" s="19" t="s">
        <v>44</v>
      </c>
      <c r="G30" s="19"/>
      <c r="H30" s="19" t="s">
        <v>45</v>
      </c>
      <c r="I30" s="7"/>
    </row>
    <row r="31" spans="1:14" x14ac:dyDescent="0.25">
      <c r="E31" s="20" t="s">
        <v>21</v>
      </c>
      <c r="F31" s="20" t="s">
        <v>30</v>
      </c>
      <c r="G31" s="19"/>
      <c r="H31" s="20" t="s">
        <v>46</v>
      </c>
    </row>
    <row r="32" spans="1:14" x14ac:dyDescent="0.25">
      <c r="E32" s="19">
        <v>1</v>
      </c>
      <c r="F32" s="33">
        <f>G19</f>
        <v>109800</v>
      </c>
      <c r="G32" s="21"/>
      <c r="H32" s="34">
        <f>F32</f>
        <v>109800</v>
      </c>
    </row>
    <row r="33" spans="2:15" x14ac:dyDescent="0.25">
      <c r="E33" s="19">
        <v>2</v>
      </c>
      <c r="F33" s="33">
        <f>H19</f>
        <v>109800</v>
      </c>
      <c r="G33" s="22"/>
      <c r="H33" s="34">
        <f>H32+F33</f>
        <v>219600</v>
      </c>
    </row>
    <row r="34" spans="2:15" s="23" customFormat="1" x14ac:dyDescent="0.25">
      <c r="E34" s="19">
        <v>3</v>
      </c>
      <c r="F34" s="33">
        <f>I19</f>
        <v>109800</v>
      </c>
      <c r="G34" s="22"/>
      <c r="H34" s="34">
        <f>H33+F34</f>
        <v>329400</v>
      </c>
    </row>
    <row r="35" spans="2:15" x14ac:dyDescent="0.25">
      <c r="E35" s="19">
        <v>4</v>
      </c>
      <c r="F35" s="33">
        <f>J19</f>
        <v>109800</v>
      </c>
      <c r="G35" s="22"/>
      <c r="H35" s="34">
        <f>H34+F35</f>
        <v>439200</v>
      </c>
      <c r="L35" s="13"/>
      <c r="M35" s="5"/>
      <c r="O35" s="5"/>
    </row>
    <row r="36" spans="2:15" x14ac:dyDescent="0.25">
      <c r="L36" s="13"/>
    </row>
    <row r="37" spans="2:15" x14ac:dyDescent="0.25">
      <c r="L37" s="13"/>
    </row>
    <row r="39" spans="2:15" x14ac:dyDescent="0.25">
      <c r="E39" s="24" t="s">
        <v>47</v>
      </c>
      <c r="F39" s="25"/>
    </row>
    <row r="40" spans="2:15" x14ac:dyDescent="0.25">
      <c r="E40" s="28" t="s">
        <v>48</v>
      </c>
      <c r="F40" s="37">
        <f>N14</f>
        <v>265000</v>
      </c>
    </row>
    <row r="41" spans="2:15" ht="15.75" thickBot="1" x14ac:dyDescent="0.3">
      <c r="E41" s="28" t="s">
        <v>50</v>
      </c>
      <c r="F41" s="35">
        <f>H33</f>
        <v>219600</v>
      </c>
    </row>
    <row r="42" spans="2:15" ht="26.25" x14ac:dyDescent="0.25">
      <c r="E42" s="28" t="s">
        <v>57</v>
      </c>
      <c r="F42" s="36">
        <f>F40-F41</f>
        <v>45400</v>
      </c>
    </row>
    <row r="43" spans="2:15" ht="15.75" thickBot="1" x14ac:dyDescent="0.3">
      <c r="E43" s="28" t="s">
        <v>51</v>
      </c>
      <c r="F43" s="35">
        <f>F34</f>
        <v>109800</v>
      </c>
    </row>
    <row r="44" spans="2:15" ht="15.75" thickBot="1" x14ac:dyDescent="0.3">
      <c r="E44" s="28" t="s">
        <v>52</v>
      </c>
      <c r="F44" s="26">
        <f>F42/F43</f>
        <v>0.4134790528233151</v>
      </c>
    </row>
    <row r="45" spans="2:15" ht="26.25" x14ac:dyDescent="0.25">
      <c r="E45" s="28" t="s">
        <v>49</v>
      </c>
      <c r="F45" s="27">
        <f>2+F44</f>
        <v>2.4134790528233152</v>
      </c>
    </row>
    <row r="48" spans="2:15" x14ac:dyDescent="0.25">
      <c r="B48" s="1" t="s">
        <v>22</v>
      </c>
    </row>
    <row r="49" spans="1:7" x14ac:dyDescent="0.25">
      <c r="D49" s="1" t="s">
        <v>23</v>
      </c>
    </row>
    <row r="50" spans="1:7" x14ac:dyDescent="0.25">
      <c r="E50" s="1" t="s">
        <v>24</v>
      </c>
    </row>
    <row r="51" spans="1:7" x14ac:dyDescent="0.25">
      <c r="E51" s="1" t="s">
        <v>25</v>
      </c>
    </row>
    <row r="52" spans="1:7" x14ac:dyDescent="0.25">
      <c r="E52" s="1" t="s">
        <v>26</v>
      </c>
    </row>
    <row r="55" spans="1:7" s="32" customFormat="1" ht="27.75" customHeight="1" x14ac:dyDescent="0.25">
      <c r="A55" s="32" t="s">
        <v>27</v>
      </c>
      <c r="B55" s="32" t="s">
        <v>54</v>
      </c>
    </row>
    <row r="57" spans="1:7" x14ac:dyDescent="0.25">
      <c r="D57" s="1" t="s">
        <v>21</v>
      </c>
      <c r="E57" s="8" t="s">
        <v>29</v>
      </c>
      <c r="F57" s="1" t="s">
        <v>30</v>
      </c>
      <c r="G57" s="1" t="s">
        <v>31</v>
      </c>
    </row>
    <row r="58" spans="1:7" x14ac:dyDescent="0.25">
      <c r="D58" s="1">
        <v>1</v>
      </c>
      <c r="E58" s="3">
        <v>0.90090000000000003</v>
      </c>
      <c r="F58" s="9">
        <v>109800</v>
      </c>
      <c r="G58" s="15">
        <f>E58*F58</f>
        <v>98918.82</v>
      </c>
    </row>
    <row r="59" spans="1:7" x14ac:dyDescent="0.25">
      <c r="D59" s="1">
        <v>2</v>
      </c>
      <c r="E59" s="3">
        <v>0.81159999999999999</v>
      </c>
      <c r="F59" s="9">
        <v>109800</v>
      </c>
      <c r="G59" s="15">
        <f t="shared" ref="G59:G61" si="5">E59*F59</f>
        <v>89113.68</v>
      </c>
    </row>
    <row r="60" spans="1:7" x14ac:dyDescent="0.25">
      <c r="D60" s="1">
        <v>3</v>
      </c>
      <c r="E60" s="3">
        <v>0.73119999999999996</v>
      </c>
      <c r="F60" s="9">
        <v>109800</v>
      </c>
      <c r="G60" s="15">
        <f t="shared" si="5"/>
        <v>80285.759999999995</v>
      </c>
    </row>
    <row r="61" spans="1:7" x14ac:dyDescent="0.25">
      <c r="D61" s="1">
        <v>4</v>
      </c>
      <c r="E61" s="4">
        <v>0.65869999999999995</v>
      </c>
      <c r="F61" s="9">
        <v>109800</v>
      </c>
      <c r="G61" s="15">
        <f t="shared" si="5"/>
        <v>72325.259999999995</v>
      </c>
    </row>
    <row r="63" spans="1:7" x14ac:dyDescent="0.25">
      <c r="C63" s="1" t="s">
        <v>32</v>
      </c>
      <c r="F63" s="14">
        <f>SUM(F58:F61)</f>
        <v>439200</v>
      </c>
      <c r="G63" s="14">
        <f>SUM(G58:G61)</f>
        <v>340643.52</v>
      </c>
    </row>
    <row r="64" spans="1:7" x14ac:dyDescent="0.25">
      <c r="C64" s="1" t="s">
        <v>33</v>
      </c>
      <c r="G64" s="10">
        <v>-265000</v>
      </c>
    </row>
    <row r="65" spans="1:10" x14ac:dyDescent="0.25">
      <c r="C65" s="1" t="s">
        <v>28</v>
      </c>
      <c r="G65" s="14">
        <f>G63+G64</f>
        <v>75643.520000000019</v>
      </c>
    </row>
    <row r="67" spans="1:10" x14ac:dyDescent="0.25">
      <c r="C67" s="1" t="s">
        <v>55</v>
      </c>
      <c r="H67" s="14">
        <f>G65</f>
        <v>75643.520000000019</v>
      </c>
    </row>
    <row r="71" spans="1:10" s="32" customFormat="1" ht="33.75" customHeight="1" x14ac:dyDescent="0.25">
      <c r="A71" s="32" t="s">
        <v>34</v>
      </c>
      <c r="B71" s="32" t="s">
        <v>35</v>
      </c>
    </row>
    <row r="73" spans="1:10" x14ac:dyDescent="0.25">
      <c r="C73" s="29" t="s">
        <v>56</v>
      </c>
      <c r="D73" s="30"/>
      <c r="E73" s="30"/>
      <c r="F73" s="30"/>
      <c r="G73" s="30"/>
      <c r="H73" s="30"/>
      <c r="I73" s="30"/>
      <c r="J73" s="30"/>
    </row>
    <row r="74" spans="1:10" x14ac:dyDescent="0.25">
      <c r="C74" s="30"/>
      <c r="D74" s="30"/>
      <c r="E74" s="30"/>
      <c r="F74" s="30"/>
      <c r="G74" s="30"/>
      <c r="H74" s="30"/>
      <c r="I74" s="30"/>
      <c r="J74" s="30"/>
    </row>
    <row r="75" spans="1:10" x14ac:dyDescent="0.25">
      <c r="C75" s="30"/>
      <c r="D75" s="30"/>
      <c r="E75" s="30"/>
      <c r="F75" s="30"/>
      <c r="G75" s="30"/>
      <c r="H75" s="30"/>
      <c r="I75" s="30"/>
      <c r="J75" s="30"/>
    </row>
    <row r="76" spans="1:10" x14ac:dyDescent="0.25">
      <c r="C76" s="30"/>
      <c r="D76" s="30"/>
      <c r="E76" s="30"/>
      <c r="F76" s="30"/>
      <c r="G76" s="30"/>
      <c r="H76" s="30"/>
      <c r="I76" s="30"/>
      <c r="J76" s="30"/>
    </row>
    <row r="77" spans="1:10" x14ac:dyDescent="0.25">
      <c r="C77" s="30"/>
      <c r="D77" s="30"/>
      <c r="E77" s="30"/>
      <c r="F77" s="30"/>
      <c r="G77" s="30"/>
      <c r="H77" s="30"/>
      <c r="I77" s="30"/>
      <c r="J77" s="30"/>
    </row>
    <row r="78" spans="1:10" x14ac:dyDescent="0.25">
      <c r="C78" s="30"/>
      <c r="D78" s="30"/>
      <c r="E78" s="30"/>
      <c r="F78" s="30"/>
      <c r="G78" s="30"/>
      <c r="H78" s="30"/>
      <c r="I78" s="30"/>
      <c r="J78" s="30"/>
    </row>
    <row r="79" spans="1:10" x14ac:dyDescent="0.25">
      <c r="C79" s="30"/>
      <c r="D79" s="30"/>
      <c r="E79" s="30"/>
      <c r="F79" s="30"/>
      <c r="G79" s="30"/>
      <c r="H79" s="30"/>
      <c r="I79" s="30"/>
      <c r="J79" s="30"/>
    </row>
    <row r="80" spans="1:10" x14ac:dyDescent="0.25">
      <c r="C80" s="30"/>
      <c r="D80" s="30"/>
      <c r="E80" s="30"/>
      <c r="F80" s="30"/>
      <c r="G80" s="30"/>
      <c r="H80" s="30"/>
      <c r="I80" s="30"/>
      <c r="J80" s="30"/>
    </row>
    <row r="81" spans="3:10" x14ac:dyDescent="0.25">
      <c r="C81" s="30"/>
      <c r="D81" s="30"/>
      <c r="E81" s="30"/>
      <c r="F81" s="30"/>
      <c r="G81" s="30"/>
      <c r="H81" s="30"/>
      <c r="I81" s="30"/>
      <c r="J81" s="30"/>
    </row>
    <row r="82" spans="3:10" x14ac:dyDescent="0.25">
      <c r="C82" s="30"/>
      <c r="D82" s="30"/>
      <c r="E82" s="30"/>
      <c r="F82" s="30"/>
      <c r="G82" s="30"/>
      <c r="H82" s="30"/>
      <c r="I82" s="30"/>
      <c r="J82" s="30"/>
    </row>
    <row r="83" spans="3:10" x14ac:dyDescent="0.25">
      <c r="C83" s="30"/>
      <c r="D83" s="30"/>
      <c r="E83" s="30"/>
      <c r="F83" s="30"/>
      <c r="G83" s="30"/>
      <c r="H83" s="30"/>
      <c r="I83" s="30"/>
      <c r="J83" s="30"/>
    </row>
    <row r="84" spans="3:10" x14ac:dyDescent="0.25">
      <c r="C84" s="30"/>
      <c r="D84" s="30"/>
      <c r="E84" s="30"/>
      <c r="F84" s="30"/>
      <c r="G84" s="30"/>
      <c r="H84" s="30"/>
      <c r="I84" s="30"/>
      <c r="J84" s="30"/>
    </row>
    <row r="85" spans="3:10" x14ac:dyDescent="0.25">
      <c r="C85" s="30"/>
      <c r="D85" s="30"/>
      <c r="E85" s="30"/>
      <c r="F85" s="30"/>
      <c r="G85" s="30"/>
      <c r="H85" s="30"/>
      <c r="I85" s="30"/>
      <c r="J85" s="30"/>
    </row>
    <row r="86" spans="3:10" x14ac:dyDescent="0.25">
      <c r="C86" s="30"/>
      <c r="D86" s="30"/>
      <c r="E86" s="30"/>
      <c r="F86" s="30"/>
      <c r="G86" s="30"/>
      <c r="H86" s="30"/>
      <c r="I86" s="30"/>
      <c r="J86" s="30"/>
    </row>
    <row r="87" spans="3:10" x14ac:dyDescent="0.25">
      <c r="C87" s="30"/>
      <c r="D87" s="30"/>
      <c r="E87" s="30"/>
      <c r="F87" s="30"/>
      <c r="G87" s="30"/>
      <c r="H87" s="30"/>
      <c r="I87" s="30"/>
      <c r="J87" s="30"/>
    </row>
    <row r="88" spans="3:10" x14ac:dyDescent="0.25">
      <c r="C88" s="30"/>
      <c r="D88" s="30"/>
      <c r="E88" s="30"/>
      <c r="F88" s="30"/>
      <c r="G88" s="30"/>
      <c r="H88" s="30"/>
      <c r="I88" s="30"/>
      <c r="J88" s="30"/>
    </row>
    <row r="89" spans="3:10" x14ac:dyDescent="0.25">
      <c r="C89" s="30"/>
      <c r="D89" s="30"/>
      <c r="E89" s="30"/>
      <c r="F89" s="30"/>
      <c r="G89" s="30"/>
      <c r="H89" s="30"/>
      <c r="I89" s="30"/>
      <c r="J89" s="30"/>
    </row>
    <row r="90" spans="3:10" x14ac:dyDescent="0.25">
      <c r="C90" s="30"/>
      <c r="D90" s="30"/>
      <c r="E90" s="30"/>
      <c r="F90" s="30"/>
      <c r="G90" s="30"/>
      <c r="H90" s="30"/>
      <c r="I90" s="30"/>
      <c r="J90" s="30"/>
    </row>
    <row r="91" spans="3:10" x14ac:dyDescent="0.25">
      <c r="C91" s="30"/>
      <c r="D91" s="30"/>
      <c r="E91" s="30"/>
      <c r="F91" s="30"/>
      <c r="G91" s="30"/>
      <c r="H91" s="30"/>
      <c r="I91" s="30"/>
      <c r="J91" s="30"/>
    </row>
    <row r="92" spans="3:10" x14ac:dyDescent="0.25">
      <c r="C92" s="30"/>
      <c r="D92" s="30"/>
      <c r="E92" s="30"/>
      <c r="F92" s="30"/>
      <c r="G92" s="30"/>
      <c r="H92" s="30"/>
      <c r="I92" s="30"/>
      <c r="J92" s="30"/>
    </row>
    <row r="93" spans="3:10" x14ac:dyDescent="0.25">
      <c r="C93" s="30"/>
      <c r="D93" s="30"/>
      <c r="E93" s="30"/>
      <c r="F93" s="30"/>
      <c r="G93" s="30"/>
      <c r="H93" s="30"/>
      <c r="I93" s="30"/>
      <c r="J93" s="30"/>
    </row>
    <row r="94" spans="3:10" x14ac:dyDescent="0.25">
      <c r="C94" s="30"/>
      <c r="D94" s="30"/>
      <c r="E94" s="30"/>
      <c r="F94" s="30"/>
      <c r="G94" s="30"/>
      <c r="H94" s="30"/>
      <c r="I94" s="30"/>
      <c r="J94" s="30"/>
    </row>
  </sheetData>
  <mergeCells count="2">
    <mergeCell ref="D2:I2"/>
    <mergeCell ref="C73:J94"/>
  </mergeCells>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2021-03-24T07:46:59Z</dcterms:created>
  <dcterms:modified xsi:type="dcterms:W3CDTF">2021-03-25T15:25:53Z</dcterms:modified>
</cp:coreProperties>
</file>